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Sales&amp;Marketing\3. Group\0. Group Proposal &amp; Contract\Group Contracts 계약서\2024\04. APR\"/>
    </mc:Choice>
  </mc:AlternateContent>
  <bookViews>
    <workbookView xWindow="0" yWindow="0" windowWidth="28800" windowHeight="11400"/>
  </bookViews>
  <sheets>
    <sheet name="Request Form" sheetId="1" r:id="rId1"/>
    <sheet name="Sheet1" sheetId="2" state="hidden" r:id="rId2"/>
  </sheets>
  <definedNames>
    <definedName name="_xlnm.Print_Area" localSheetId="0">'Request Form'!$A$1:$F$51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F25" i="1"/>
  <c r="F24" i="1"/>
  <c r="F23" i="1"/>
  <c r="F22" i="1"/>
  <c r="F20" i="1"/>
  <c r="F21" i="1" s="1"/>
  <c r="F18" i="1"/>
  <c r="F17" i="1"/>
  <c r="E26" i="1"/>
  <c r="E25" i="1"/>
  <c r="D24" i="1"/>
  <c r="D23" i="1"/>
  <c r="E24" i="1"/>
  <c r="E23" i="1"/>
  <c r="E22" i="1"/>
  <c r="E18" i="1"/>
  <c r="E17" i="1"/>
  <c r="E16" i="1"/>
  <c r="D26" i="1"/>
  <c r="D25" i="1"/>
  <c r="D22" i="1"/>
  <c r="D19" i="1"/>
  <c r="D20" i="1" s="1"/>
  <c r="D21" i="1" s="1"/>
  <c r="D18" i="1"/>
  <c r="D17" i="1"/>
  <c r="D16" i="1"/>
  <c r="D44" i="1" l="1"/>
  <c r="C44" i="1"/>
  <c r="G39" i="2"/>
  <c r="G40" i="2" s="1"/>
  <c r="G26" i="2"/>
  <c r="G27" i="2" s="1"/>
  <c r="G13" i="2"/>
  <c r="G14" i="2" s="1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E44" i="1" l="1"/>
  <c r="F44" i="1" s="1"/>
  <c r="D43" i="1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8" i="2"/>
  <c r="F14" i="2"/>
  <c r="F13" i="2"/>
  <c r="F12" i="2"/>
  <c r="F11" i="2"/>
  <c r="F10" i="2"/>
  <c r="F9" i="2"/>
  <c r="F3" i="2" l="1"/>
  <c r="F4" i="2"/>
  <c r="F5" i="2"/>
  <c r="F6" i="2"/>
  <c r="F7" i="2"/>
  <c r="F2" i="2"/>
  <c r="C43" i="1"/>
  <c r="C42" i="1"/>
  <c r="D42" i="1"/>
  <c r="C12" i="1"/>
  <c r="E43" i="1" l="1"/>
  <c r="F43" i="1" s="1"/>
  <c r="E42" i="1"/>
  <c r="F42" i="1" s="1"/>
  <c r="D28" i="1" l="1"/>
</calcChain>
</file>

<file path=xl/sharedStrings.xml><?xml version="1.0" encoding="utf-8"?>
<sst xmlns="http://schemas.openxmlformats.org/spreadsheetml/2006/main" count="147" uniqueCount="75">
  <si>
    <t>Room Type</t>
  </si>
  <si>
    <t>Date Format</t>
  </si>
  <si>
    <t>RT</t>
  </si>
  <si>
    <t>Mr.</t>
  </si>
  <si>
    <t>Ms.</t>
  </si>
  <si>
    <t>Dr.</t>
  </si>
  <si>
    <t>Prof.</t>
  </si>
  <si>
    <t>수</t>
  </si>
  <si>
    <t>목</t>
  </si>
  <si>
    <t>REG</t>
  </si>
  <si>
    <t>FRI</t>
  </si>
  <si>
    <t>Stay Date</t>
  </si>
  <si>
    <t>Rate type</t>
  </si>
  <si>
    <t>Rate Amount</t>
  </si>
  <si>
    <t>투숙객
정보</t>
  </si>
  <si>
    <t>고객명</t>
  </si>
  <si>
    <t>소속</t>
  </si>
  <si>
    <t>이메일 주소</t>
  </si>
  <si>
    <t>휴대폰 번호</t>
  </si>
  <si>
    <t>체크인</t>
  </si>
  <si>
    <t>체크아웃</t>
  </si>
  <si>
    <t>박수</t>
  </si>
  <si>
    <t>선호 객실 상품</t>
  </si>
  <si>
    <t>객실타입</t>
  </si>
  <si>
    <t>상품내용</t>
  </si>
  <si>
    <t>디럭스 킹
(킹베드 1개)</t>
  </si>
  <si>
    <t>디럭스 더블
(더블베드 2개)</t>
  </si>
  <si>
    <t>조식불포함가</t>
  </si>
  <si>
    <t>조식 1인 포함가</t>
  </si>
  <si>
    <r>
      <t xml:space="preserve">객실할인요금
</t>
    </r>
    <r>
      <rPr>
        <b/>
        <sz val="10"/>
        <color theme="1"/>
        <rFont val="Calibri"/>
        <family val="2"/>
        <scheme val="minor"/>
      </rPr>
      <t>(10% 부가세포함)
객실당 1박당</t>
    </r>
  </si>
  <si>
    <t>조식2인포함가</t>
  </si>
  <si>
    <t>엠클럽 혜택 1인 포함가</t>
  </si>
  <si>
    <t>엠클럽 혜택 2인 포함가</t>
  </si>
  <si>
    <t>디럭스 프리미엄 킹
(킹베드 1개)</t>
  </si>
  <si>
    <r>
      <t xml:space="preserve">엠클럽 킹
(킹베드 1개)
</t>
    </r>
    <r>
      <rPr>
        <b/>
        <sz val="10"/>
        <color theme="5" tint="-0.249977111117893"/>
        <rFont val="Calibri"/>
        <family val="2"/>
        <scheme val="minor"/>
      </rPr>
      <t>조식, 수영장,사우나,
해피아워, 라운지엑세스</t>
    </r>
  </si>
  <si>
    <t>조식 불포함 상품 선택 후, 현장에서 조식 이용시, 인당 45,000원의 비할인가의 조식 요금이 적용 됩니다.</t>
  </si>
  <si>
    <t>맴버십이 없다면, 기재된 이메일 주소를 통해 자동 신규가입 후 숙박 포인트 적립을 원하십니까?</t>
  </si>
  <si>
    <t>예</t>
  </si>
  <si>
    <t>아니오</t>
  </si>
  <si>
    <t>메리어트 맴버십 번호 (본보이 맴버이시면, 적립위한 맴버십 번호 기재요망)
메리어트 본보이 회원 약관을 기반으로 적립 규정을 따릅니다.</t>
  </si>
  <si>
    <t>보증용 신용 카드 정보</t>
  </si>
  <si>
    <t>취소 규정에 부합하지 않는 취소, 일정축소, 노쇼의 경우에만 위약금 결제용으로 사용되는 보증용 카드 정보이며, 실 객실료 결제는 체크인 시 현장에서 진행 됩니다.</t>
  </si>
  <si>
    <t>신용카드 소유주</t>
  </si>
  <si>
    <t>카드종류</t>
  </si>
  <si>
    <t>카드발급사</t>
  </si>
  <si>
    <t>신용카드 번호</t>
  </si>
  <si>
    <t>유효기간</t>
  </si>
  <si>
    <t>(비자, 마스터, 아멕스, BC 등)</t>
  </si>
  <si>
    <t>날짜</t>
  </si>
  <si>
    <t>체크인은 오후 3시로 규정되어 있으며, 체크아웃은 12시 정오로 규정되어 있습니다. / 조식시간: 06:30 ~10:00</t>
  </si>
  <si>
    <t>디럭스 킹 조식불포함가</t>
  </si>
  <si>
    <t>디럭스 킹 조식1인포함가</t>
  </si>
  <si>
    <t>디럭스 킹 조식2인포함가</t>
  </si>
  <si>
    <t>디럭스 더블 조식불포함가</t>
  </si>
  <si>
    <t>디럭스 더블 조식1인포함가</t>
  </si>
  <si>
    <t>디럭스 더블 조식2인포함가</t>
  </si>
  <si>
    <t>디럭스 프리미엄 킹 조식 1인 포함가</t>
  </si>
  <si>
    <t>디럭스 프리미엄 킹 조식 2인 포함가</t>
  </si>
  <si>
    <t>엠클럽 킹 클럽혜택1인포함가</t>
  </si>
  <si>
    <t>엠클럽 킹 클럽혜택2인포함가</t>
  </si>
  <si>
    <t>이그제큐티브스위트 클럽혜택1인포함가</t>
  </si>
  <si>
    <t>이그제큐티브스위트 클럽혜택2인포함가</t>
  </si>
  <si>
    <t>디럭스 프리미엄 킹 조식불포함가</t>
  </si>
  <si>
    <t>본인은 상기 제공된 정보(개인정보)를 객실 예약 진행에 사용하는 것에 동의 하며, 취소 규정에 부합하지 않는 취소, 일정축소, 노쇼의 경우, 보증용으로 제공된 카드 정보로 위약금 결제에</t>
  </si>
  <si>
    <t>동의 합니다.</t>
  </si>
  <si>
    <t xml:space="preserve">객실 예약 확정의 증명은 대구 메리어트 호텔에서 발급한 예약 확인서 또는 예약확인문자로만 가능 합니다. </t>
  </si>
  <si>
    <t>예상 객실 요금 계</t>
  </si>
  <si>
    <r>
      <t xml:space="preserve">
</t>
    </r>
    <r>
      <rPr>
        <b/>
        <u/>
        <sz val="20"/>
        <color theme="1"/>
        <rFont val="Calibri"/>
        <family val="2"/>
        <scheme val="minor"/>
      </rPr>
      <t>대한소아심장학회</t>
    </r>
    <r>
      <rPr>
        <b/>
        <sz val="20"/>
        <color theme="1"/>
        <rFont val="Calibri"/>
        <family val="2"/>
        <charset val="129"/>
        <scheme val="minor"/>
      </rPr>
      <t xml:space="preserve">
</t>
    </r>
    <r>
      <rPr>
        <b/>
        <sz val="28"/>
        <color theme="4" tint="-0.499984740745262"/>
        <rFont val="Calibri"/>
        <family val="2"/>
        <scheme val="minor"/>
      </rPr>
      <t xml:space="preserve">대구메리어트호텔
</t>
    </r>
    <r>
      <rPr>
        <b/>
        <sz val="14"/>
        <color theme="4" tint="-0.499984740745262"/>
        <rFont val="Calibri"/>
        <family val="2"/>
        <scheme val="minor"/>
      </rPr>
      <t>(★★★★★)</t>
    </r>
    <r>
      <rPr>
        <sz val="20"/>
        <color theme="1"/>
        <rFont val="Calibri"/>
        <family val="2"/>
        <charset val="129"/>
        <scheme val="minor"/>
      </rPr>
      <t xml:space="preserve">
</t>
    </r>
  </si>
  <si>
    <t>SAR</t>
  </si>
  <si>
    <t>SAT</t>
  </si>
  <si>
    <r>
      <rPr>
        <b/>
        <sz val="13"/>
        <color rgb="FFFF0000"/>
        <rFont val="Calibri"/>
        <family val="2"/>
        <scheme val="minor"/>
      </rPr>
      <t xml:space="preserve">호텔 예약 접수 마감: 2024년 6월 5일 수요일
</t>
    </r>
    <r>
      <rPr>
        <b/>
        <sz val="13"/>
        <color theme="4" tint="-0.499984740745262"/>
        <rFont val="Calibri"/>
        <family val="2"/>
        <scheme val="minor"/>
      </rPr>
      <t xml:space="preserve">예약접수이메일 : Andy.Lee2@marriott.com / 예약문의: 010-7576-8871 (예약 신청서 이메일 발송 후, 수신 오류에 대비하여 문자메세지 부탁 드립니다.)
</t>
    </r>
    <r>
      <rPr>
        <b/>
        <sz val="13"/>
        <color theme="1"/>
        <rFont val="Calibri"/>
        <family val="2"/>
        <scheme val="minor"/>
      </rPr>
      <t>해당 할인 요금은 호텔 객실 상황에 따라 조기 종료될 수 있으며, 원하는 객실 상품 예약이 불가할 수 있습니다.</t>
    </r>
  </si>
  <si>
    <r>
      <t xml:space="preserve">취소규정
</t>
    </r>
    <r>
      <rPr>
        <b/>
        <sz val="11"/>
        <color rgb="FFFF0000"/>
        <rFont val="Calibri"/>
        <family val="2"/>
        <scheme val="minor"/>
      </rPr>
      <t>2024년 5월 31일 금요일 오후 5시까지 무료 취소 가능</t>
    </r>
    <r>
      <rPr>
        <b/>
        <sz val="11"/>
        <color theme="1"/>
        <rFont val="Calibri"/>
        <family val="2"/>
        <scheme val="minor"/>
      </rPr>
      <t xml:space="preserve"> 하며, 그 이후에는 </t>
    </r>
    <r>
      <rPr>
        <b/>
        <u/>
        <sz val="11"/>
        <color rgb="FFFF0000"/>
        <rFont val="Calibri"/>
        <family val="2"/>
        <scheme val="minor"/>
      </rPr>
      <t>전체 예상 객실료 만큼의 100% 위약금이 발생 합니다.</t>
    </r>
    <r>
      <rPr>
        <b/>
        <sz val="11"/>
        <color theme="1"/>
        <rFont val="Calibri"/>
        <family val="2"/>
        <scheme val="minor"/>
      </rPr>
      <t xml:space="preserve">
5객실 이상의 단체 예약으로 진행되는 경우 별도의 취소 규정이 적용 됩니다. 단체 예약의 경우 담당 판촉지배인에게 연락 부탁 드립니다. 
</t>
    </r>
    <r>
      <rPr>
        <b/>
        <sz val="11"/>
        <color theme="9" tint="-0.499984740745262"/>
        <rFont val="Calibri"/>
        <family val="2"/>
        <scheme val="minor"/>
      </rPr>
      <t>(Andy Lee // Andy.Lee2@marriott.com // +82-53-327-7701)</t>
    </r>
  </si>
  <si>
    <t>2024년 6월 13일 목요일</t>
  </si>
  <si>
    <t>2024년 6월 14일 금요일</t>
  </si>
  <si>
    <t>2024년 6월 15일 토요일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</si>
</sst>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/mm/dd"/>
  </numFmts>
  <fonts count="24">
    <font>
      <sz val="11"/>
      <color theme="1"/>
      <name val="Calibri"/>
      <family val="2"/>
      <charset val="129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.5"/>
      <color theme="1"/>
      <name val="Calibri"/>
      <family val="2"/>
      <scheme val="minor"/>
    </font>
    <font>
      <sz val="20"/>
      <color theme="1"/>
      <name val="Calibri"/>
      <family val="2"/>
      <charset val="129"/>
      <scheme val="minor"/>
    </font>
    <font>
      <b/>
      <sz val="20"/>
      <color theme="1"/>
      <name val="Calibri"/>
      <family val="2"/>
      <charset val="129"/>
      <scheme val="minor"/>
    </font>
    <font>
      <b/>
      <sz val="11"/>
      <color theme="9" tint="-0.499984740745262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sz val="28"/>
      <color theme="4" tint="-0.499984740745262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rgb="FFFF0000"/>
      <name val="Calibri"/>
      <family val="2"/>
      <scheme val="minor"/>
    </font>
    <font>
      <b/>
      <sz val="13"/>
      <color theme="4" tint="-0.499984740745262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charset val="129"/>
      <scheme val="minor"/>
    </font>
    <font>
      <sz val="13"/>
      <color theme="1"/>
      <name val="Calibri"/>
      <family val="2"/>
      <charset val="129"/>
      <scheme val="minor"/>
    </font>
    <font>
      <b/>
      <sz val="10"/>
      <color theme="5" tint="-0.249977111117893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/>
    </xf>
    <xf numFmtId="1" fontId="1" fillId="0" borderId="1" xfId="0" applyNumberFormat="1" applyFont="1" applyBorder="1" applyAlignment="1" applyProtection="1">
      <alignment horizontal="center" vertical="center"/>
    </xf>
    <xf numFmtId="1" fontId="1" fillId="0" borderId="5" xfId="0" applyNumberFormat="1" applyFont="1" applyBorder="1" applyAlignment="1" applyProtection="1">
      <alignment horizontal="center" vertical="center"/>
    </xf>
    <xf numFmtId="0" fontId="1" fillId="2" borderId="22" xfId="0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3" fillId="0" borderId="0" xfId="0" applyFont="1" applyProtection="1"/>
    <xf numFmtId="1" fontId="1" fillId="0" borderId="22" xfId="0" applyNumberFormat="1" applyFont="1" applyBorder="1" applyAlignment="1" applyProtection="1">
      <alignment horizontal="center" vertical="center"/>
    </xf>
    <xf numFmtId="1" fontId="0" fillId="0" borderId="5" xfId="0" applyNumberFormat="1" applyBorder="1" applyAlignment="1" applyProtection="1">
      <alignment horizontal="center" vertical="center"/>
    </xf>
    <xf numFmtId="14" fontId="0" fillId="0" borderId="0" xfId="0" applyNumberFormat="1" applyAlignment="1" applyProtection="1">
      <alignment horizontal="center"/>
    </xf>
    <xf numFmtId="1" fontId="0" fillId="0" borderId="0" xfId="0" applyNumberFormat="1" applyAlignment="1" applyProtection="1">
      <alignment horizontal="center"/>
    </xf>
    <xf numFmtId="0" fontId="0" fillId="5" borderId="0" xfId="0" applyFill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3" fontId="15" fillId="0" borderId="1" xfId="0" applyNumberFormat="1" applyFont="1" applyBorder="1" applyAlignment="1" applyProtection="1">
      <alignment horizontal="center" vertical="center"/>
    </xf>
    <xf numFmtId="3" fontId="15" fillId="0" borderId="20" xfId="0" applyNumberFormat="1" applyFont="1" applyBorder="1" applyAlignment="1" applyProtection="1">
      <alignment horizontal="center" vertical="center"/>
    </xf>
    <xf numFmtId="3" fontId="15" fillId="0" borderId="5" xfId="0" applyNumberFormat="1" applyFont="1" applyBorder="1" applyAlignment="1" applyProtection="1">
      <alignment horizontal="center" vertical="center"/>
    </xf>
    <xf numFmtId="3" fontId="15" fillId="0" borderId="24" xfId="0" applyNumberFormat="1" applyFont="1" applyBorder="1" applyAlignment="1" applyProtection="1">
      <alignment horizontal="center" vertical="center"/>
    </xf>
    <xf numFmtId="1" fontId="0" fillId="0" borderId="22" xfId="0" applyNumberFormat="1" applyBorder="1" applyAlignment="1" applyProtection="1">
      <alignment horizontal="center" vertical="center"/>
      <protection locked="0"/>
    </xf>
    <xf numFmtId="1" fontId="1" fillId="0" borderId="35" xfId="0" applyNumberFormat="1" applyFont="1" applyBorder="1" applyAlignment="1" applyProtection="1">
      <alignment horizontal="center" vertical="center"/>
    </xf>
    <xf numFmtId="1" fontId="1" fillId="0" borderId="36" xfId="0" applyNumberFormat="1" applyFont="1" applyBorder="1" applyAlignment="1" applyProtection="1">
      <alignment horizontal="center" vertical="center"/>
    </xf>
    <xf numFmtId="1" fontId="1" fillId="0" borderId="37" xfId="0" applyNumberFormat="1" applyFont="1" applyBorder="1" applyAlignment="1" applyProtection="1">
      <alignment horizontal="center" vertical="center"/>
    </xf>
    <xf numFmtId="1" fontId="1" fillId="0" borderId="38" xfId="0" applyNumberFormat="1" applyFont="1" applyBorder="1" applyAlignment="1" applyProtection="1">
      <alignment horizontal="center" vertical="center"/>
    </xf>
    <xf numFmtId="164" fontId="0" fillId="0" borderId="0" xfId="0" applyNumberFormat="1" applyAlignment="1">
      <alignment horizontal="center"/>
    </xf>
    <xf numFmtId="14" fontId="0" fillId="0" borderId="9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3" fontId="0" fillId="0" borderId="11" xfId="0" applyNumberFormat="1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3" fontId="0" fillId="0" borderId="13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7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0" fontId="19" fillId="3" borderId="0" xfId="0" applyFont="1" applyFill="1" applyProtection="1"/>
    <xf numFmtId="0" fontId="16" fillId="3" borderId="0" xfId="0" applyFont="1" applyFill="1" applyAlignment="1" applyProtection="1">
      <alignment horizontal="center"/>
    </xf>
    <xf numFmtId="0" fontId="16" fillId="3" borderId="0" xfId="0" applyFont="1" applyFill="1" applyProtection="1"/>
    <xf numFmtId="0" fontId="0" fillId="3" borderId="0" xfId="0" applyFill="1" applyAlignment="1" applyProtection="1">
      <alignment horizontal="center"/>
    </xf>
    <xf numFmtId="0" fontId="0" fillId="3" borderId="0" xfId="0" applyFill="1" applyProtection="1"/>
    <xf numFmtId="49" fontId="0" fillId="0" borderId="0" xfId="0" applyNumberFormat="1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0" fontId="22" fillId="3" borderId="0" xfId="0" applyFont="1" applyFill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1" fillId="0" borderId="0" xfId="0" applyFont="1" applyAlignment="1" applyProtection="1">
      <alignment horizontal="center" vertical="center"/>
    </xf>
    <xf numFmtId="0" fontId="1" fillId="2" borderId="21" xfId="0" applyFont="1" applyFill="1" applyBorder="1" applyAlignment="1" applyProtection="1">
      <alignment horizontal="center" vertical="center" wrapText="1"/>
    </xf>
    <xf numFmtId="0" fontId="1" fillId="2" borderId="18" xfId="0" applyFont="1" applyFill="1" applyBorder="1" applyAlignment="1" applyProtection="1">
      <alignment horizontal="center" vertical="center" wrapText="1"/>
    </xf>
    <xf numFmtId="0" fontId="1" fillId="2" borderId="23" xfId="0" applyFont="1" applyFill="1" applyBorder="1" applyAlignment="1" applyProtection="1">
      <alignment horizontal="center" vertical="center" wrapText="1"/>
    </xf>
    <xf numFmtId="3" fontId="23" fillId="6" borderId="16" xfId="0" applyNumberFormat="1" applyFont="1" applyFill="1" applyBorder="1" applyAlignment="1" applyProtection="1">
      <alignment horizontal="center" vertical="center"/>
    </xf>
    <xf numFmtId="3" fontId="23" fillId="6" borderId="8" xfId="0" applyNumberFormat="1" applyFont="1" applyFill="1" applyBorder="1" applyAlignment="1" applyProtection="1">
      <alignment horizontal="center" vertical="center"/>
    </xf>
    <xf numFmtId="3" fontId="23" fillId="6" borderId="17" xfId="0" applyNumberFormat="1" applyFont="1" applyFill="1" applyBorder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/>
    </xf>
    <xf numFmtId="0" fontId="22" fillId="0" borderId="8" xfId="0" applyFont="1" applyBorder="1" applyAlignment="1" applyProtection="1">
      <alignment horizontal="center" vertical="center"/>
    </xf>
    <xf numFmtId="0" fontId="22" fillId="0" borderId="17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19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49" fontId="0" fillId="0" borderId="7" xfId="0" applyNumberForma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</xf>
    <xf numFmtId="49" fontId="0" fillId="0" borderId="8" xfId="0" applyNumberFormat="1" applyBorder="1" applyAlignment="1" applyProtection="1">
      <alignment horizontal="center"/>
      <protection locked="0"/>
    </xf>
    <xf numFmtId="0" fontId="9" fillId="0" borderId="16" xfId="0" applyFont="1" applyBorder="1" applyAlignment="1" applyProtection="1">
      <alignment horizontal="left" vertical="center" wrapText="1"/>
    </xf>
    <xf numFmtId="0" fontId="9" fillId="0" borderId="8" xfId="0" applyFont="1" applyBorder="1" applyAlignment="1" applyProtection="1">
      <alignment horizontal="left" vertical="center"/>
    </xf>
    <xf numFmtId="0" fontId="9" fillId="0" borderId="17" xfId="0" applyFont="1" applyBorder="1" applyAlignment="1" applyProtection="1">
      <alignment horizontal="left" vertical="center"/>
    </xf>
    <xf numFmtId="1" fontId="1" fillId="0" borderId="5" xfId="0" applyNumberFormat="1" applyFont="1" applyBorder="1" applyAlignment="1" applyProtection="1">
      <alignment horizontal="center" vertical="center"/>
      <protection locked="0"/>
    </xf>
    <xf numFmtId="1" fontId="1" fillId="0" borderId="6" xfId="0" applyNumberFormat="1" applyFont="1" applyBorder="1" applyAlignment="1" applyProtection="1">
      <alignment horizontal="center" vertical="center"/>
      <protection locked="0"/>
    </xf>
    <xf numFmtId="1" fontId="1" fillId="0" borderId="22" xfId="0" applyNumberFormat="1" applyFont="1" applyBorder="1" applyAlignment="1" applyProtection="1">
      <alignment horizontal="center" vertical="center"/>
      <protection locked="0"/>
    </xf>
    <xf numFmtId="1" fontId="1" fillId="0" borderId="33" xfId="0" applyNumberFormat="1" applyFont="1" applyBorder="1" applyAlignment="1" applyProtection="1">
      <alignment horizontal="center" vertical="center"/>
      <protection locked="0"/>
    </xf>
    <xf numFmtId="164" fontId="13" fillId="0" borderId="26" xfId="0" applyNumberFormat="1" applyFont="1" applyBorder="1" applyAlignment="1" applyProtection="1">
      <alignment horizontal="center" vertical="center"/>
      <protection locked="0"/>
    </xf>
    <xf numFmtId="164" fontId="13" fillId="0" borderId="20" xfId="0" applyNumberFormat="1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1" fontId="0" fillId="0" borderId="1" xfId="0" applyNumberFormat="1" applyBorder="1" applyAlignment="1" applyProtection="1">
      <alignment horizontal="center" vertical="center"/>
      <protection locked="0"/>
    </xf>
    <xf numFmtId="1" fontId="0" fillId="0" borderId="26" xfId="0" applyNumberFormat="1" applyBorder="1" applyAlignment="1" applyProtection="1">
      <alignment horizontal="center" vertical="center"/>
      <protection locked="0"/>
    </xf>
    <xf numFmtId="1" fontId="0" fillId="0" borderId="4" xfId="0" applyNumberFormat="1" applyBorder="1" applyAlignment="1" applyProtection="1">
      <alignment horizontal="center" vertical="center"/>
      <protection locked="0"/>
    </xf>
    <xf numFmtId="1" fontId="1" fillId="0" borderId="30" xfId="0" applyNumberFormat="1" applyFont="1" applyBorder="1" applyAlignment="1" applyProtection="1">
      <alignment horizontal="center" vertical="center" wrapText="1"/>
    </xf>
    <xf numFmtId="1" fontId="1" fillId="0" borderId="31" xfId="0" applyNumberFormat="1" applyFont="1" applyBorder="1" applyAlignment="1" applyProtection="1">
      <alignment horizontal="center" vertical="center" wrapText="1"/>
    </xf>
    <xf numFmtId="1" fontId="1" fillId="0" borderId="32" xfId="0" applyNumberFormat="1" applyFont="1" applyBorder="1" applyAlignment="1" applyProtection="1">
      <alignment horizontal="center" vertical="center" wrapText="1"/>
    </xf>
    <xf numFmtId="1" fontId="18" fillId="0" borderId="39" xfId="0" applyNumberFormat="1" applyFont="1" applyBorder="1" applyAlignment="1" applyProtection="1">
      <alignment horizontal="center" vertical="center" wrapText="1"/>
    </xf>
    <xf numFmtId="1" fontId="18" fillId="0" borderId="27" xfId="0" applyNumberFormat="1" applyFont="1" applyBorder="1" applyAlignment="1" applyProtection="1">
      <alignment horizontal="center" vertical="center"/>
    </xf>
    <xf numFmtId="49" fontId="1" fillId="0" borderId="29" xfId="0" applyNumberFormat="1" applyFont="1" applyBorder="1" applyAlignment="1" applyProtection="1">
      <alignment horizontal="center" vertical="center"/>
      <protection locked="0"/>
    </xf>
    <xf numFmtId="49" fontId="1" fillId="0" borderId="20" xfId="0" applyNumberFormat="1" applyFont="1" applyBorder="1" applyAlignment="1" applyProtection="1">
      <alignment horizontal="center" vertical="center"/>
      <protection locked="0"/>
    </xf>
    <xf numFmtId="1" fontId="18" fillId="0" borderId="40" xfId="0" applyNumberFormat="1" applyFont="1" applyBorder="1" applyAlignment="1" applyProtection="1">
      <alignment horizontal="center" vertical="center"/>
    </xf>
    <xf numFmtId="1" fontId="18" fillId="0" borderId="28" xfId="0" applyNumberFormat="1" applyFont="1" applyBorder="1" applyAlignment="1" applyProtection="1">
      <alignment horizontal="center" vertical="center"/>
    </xf>
    <xf numFmtId="1" fontId="1" fillId="0" borderId="34" xfId="0" applyNumberFormat="1" applyFont="1" applyBorder="1" applyAlignment="1" applyProtection="1">
      <alignment horizontal="center" vertical="center"/>
      <protection locked="0"/>
    </xf>
    <xf numFmtId="1" fontId="1" fillId="0" borderId="24" xfId="0" applyNumberFormat="1" applyFont="1" applyBorder="1" applyAlignment="1" applyProtection="1">
      <alignment horizontal="center" vertical="center"/>
      <protection locked="0"/>
    </xf>
    <xf numFmtId="0" fontId="1" fillId="4" borderId="8" xfId="0" applyFont="1" applyFill="1" applyBorder="1" applyAlignment="1" applyProtection="1">
      <alignment horizontal="left" vertical="center"/>
    </xf>
    <xf numFmtId="0" fontId="1" fillId="4" borderId="17" xfId="0" applyFont="1" applyFill="1" applyBorder="1" applyAlignment="1" applyProtection="1">
      <alignment horizontal="left" vertical="center"/>
    </xf>
    <xf numFmtId="0" fontId="1" fillId="3" borderId="9" xfId="0" applyFont="1" applyFill="1" applyBorder="1" applyAlignment="1" applyProtection="1">
      <alignment horizontal="left" vertical="center" wrapText="1"/>
    </xf>
    <xf numFmtId="0" fontId="1" fillId="3" borderId="10" xfId="0" applyFont="1" applyFill="1" applyBorder="1" applyAlignment="1" applyProtection="1">
      <alignment horizontal="left" vertical="center" wrapText="1"/>
    </xf>
    <xf numFmtId="0" fontId="1" fillId="3" borderId="11" xfId="0" applyFont="1" applyFill="1" applyBorder="1" applyAlignment="1" applyProtection="1">
      <alignment horizontal="left" vertical="center" wrapText="1"/>
    </xf>
    <xf numFmtId="0" fontId="1" fillId="3" borderId="12" xfId="0" applyFont="1" applyFill="1" applyBorder="1" applyAlignment="1" applyProtection="1">
      <alignment horizontal="left" vertical="center" wrapText="1"/>
    </xf>
    <xf numFmtId="0" fontId="1" fillId="3" borderId="0" xfId="0" applyFont="1" applyFill="1" applyBorder="1" applyAlignment="1" applyProtection="1">
      <alignment horizontal="left" vertical="center" wrapText="1"/>
    </xf>
    <xf numFmtId="0" fontId="1" fillId="3" borderId="13" xfId="0" applyFont="1" applyFill="1" applyBorder="1" applyAlignment="1" applyProtection="1">
      <alignment horizontal="left" vertical="center" wrapText="1"/>
    </xf>
    <xf numFmtId="0" fontId="1" fillId="3" borderId="14" xfId="0" applyFont="1" applyFill="1" applyBorder="1" applyAlignment="1" applyProtection="1">
      <alignment horizontal="left" vertical="center" wrapText="1"/>
    </xf>
    <xf numFmtId="0" fontId="1" fillId="3" borderId="7" xfId="0" applyFont="1" applyFill="1" applyBorder="1" applyAlignment="1" applyProtection="1">
      <alignment horizontal="left" vertical="center" wrapText="1"/>
    </xf>
    <xf numFmtId="0" fontId="1" fillId="3" borderId="15" xfId="0" applyFont="1" applyFill="1" applyBorder="1" applyAlignment="1" applyProtection="1">
      <alignment horizontal="left" vertical="center" wrapText="1"/>
    </xf>
    <xf numFmtId="0" fontId="1" fillId="0" borderId="19" xfId="0" applyFont="1" applyBorder="1" applyAlignment="1" applyProtection="1">
      <alignment horizontal="center" vertical="center" wrapText="1"/>
    </xf>
    <xf numFmtId="0" fontId="1" fillId="0" borderId="25" xfId="0" applyFont="1" applyBorder="1" applyAlignment="1" applyProtection="1">
      <alignment horizontal="center" vertical="center"/>
    </xf>
    <xf numFmtId="0" fontId="1" fillId="5" borderId="8" xfId="0" applyFont="1" applyFill="1" applyBorder="1" applyAlignment="1" applyProtection="1">
      <alignment horizontal="left" vertical="center"/>
    </xf>
  </cellXfs>
  <cellStyles count="1">
    <cellStyle name="표준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148146</xdr:colOff>
      <xdr:row>0</xdr:row>
      <xdr:rowOff>133350</xdr:rowOff>
    </xdr:from>
    <xdr:to>
      <xdr:col>5</xdr:col>
      <xdr:colOff>1609726</xdr:colOff>
      <xdr:row>4</xdr:row>
      <xdr:rowOff>161925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0746" y="133350"/>
          <a:ext cx="1461580" cy="1095375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0</xdr:row>
      <xdr:rowOff>47625</xdr:rowOff>
    </xdr:from>
    <xdr:to>
      <xdr:col>1</xdr:col>
      <xdr:colOff>1533525</xdr:colOff>
      <xdr:row>3</xdr:row>
      <xdr:rowOff>66675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75" y="47625"/>
          <a:ext cx="2533650" cy="704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abSelected="1" view="pageBreakPreview" zoomScaleNormal="100" zoomScaleSheetLayoutView="100" workbookViewId="0">
      <selection activeCell="B14" sqref="B14:C14"/>
    </sheetView>
  </sheetViews>
  <sheetFormatPr defaultRowHeight="15"/>
  <cols>
    <col min="1" max="1" width="15.42578125" customWidth="1"/>
    <col min="2" max="2" width="31.85546875" style="1" customWidth="1"/>
    <col min="3" max="3" width="41.140625" bestFit="1" customWidth="1"/>
    <col min="4" max="4" width="29.140625" style="1" customWidth="1"/>
    <col min="5" max="5" width="27.42578125" style="1" customWidth="1"/>
    <col min="6" max="6" width="27.42578125" customWidth="1"/>
  </cols>
  <sheetData>
    <row r="1" spans="1:6" ht="24" customHeight="1">
      <c r="A1" s="72" t="s">
        <v>67</v>
      </c>
      <c r="B1" s="73"/>
      <c r="C1" s="73"/>
      <c r="D1" s="73"/>
      <c r="E1" s="73"/>
      <c r="F1" s="74"/>
    </row>
    <row r="2" spans="1:6">
      <c r="A2" s="75"/>
      <c r="B2" s="76"/>
      <c r="C2" s="76"/>
      <c r="D2" s="76"/>
      <c r="E2" s="76"/>
      <c r="F2" s="77"/>
    </row>
    <row r="3" spans="1:6">
      <c r="A3" s="75"/>
      <c r="B3" s="76"/>
      <c r="C3" s="76"/>
      <c r="D3" s="76"/>
      <c r="E3" s="76"/>
      <c r="F3" s="77"/>
    </row>
    <row r="4" spans="1:6" ht="30" customHeight="1">
      <c r="A4" s="75"/>
      <c r="B4" s="76"/>
      <c r="C4" s="76"/>
      <c r="D4" s="76"/>
      <c r="E4" s="76"/>
      <c r="F4" s="77"/>
    </row>
    <row r="5" spans="1:6" ht="30" customHeight="1">
      <c r="A5" s="75"/>
      <c r="B5" s="76"/>
      <c r="C5" s="76"/>
      <c r="D5" s="76"/>
      <c r="E5" s="76"/>
      <c r="F5" s="77"/>
    </row>
    <row r="6" spans="1:6" ht="15.75" thickBot="1">
      <c r="A6" s="78"/>
      <c r="B6" s="79"/>
      <c r="C6" s="79"/>
      <c r="D6" s="79"/>
      <c r="E6" s="79"/>
      <c r="F6" s="80"/>
    </row>
    <row r="7" spans="1:6" ht="60" customHeight="1" thickBot="1">
      <c r="A7" s="63" t="s">
        <v>70</v>
      </c>
      <c r="B7" s="64"/>
      <c r="C7" s="64"/>
      <c r="D7" s="64"/>
      <c r="E7" s="64"/>
      <c r="F7" s="65"/>
    </row>
    <row r="8" spans="1:6" ht="23.25" customHeight="1">
      <c r="A8" s="84" t="s">
        <v>14</v>
      </c>
      <c r="B8" s="23" t="s">
        <v>15</v>
      </c>
      <c r="C8" s="22"/>
      <c r="D8" s="12" t="s">
        <v>16</v>
      </c>
      <c r="E8" s="68"/>
      <c r="F8" s="69"/>
    </row>
    <row r="9" spans="1:6" ht="23.25" customHeight="1">
      <c r="A9" s="85"/>
      <c r="B9" s="24" t="s">
        <v>17</v>
      </c>
      <c r="C9" s="81"/>
      <c r="D9" s="81"/>
      <c r="E9" s="82"/>
      <c r="F9" s="83"/>
    </row>
    <row r="10" spans="1:6" ht="23.25" customHeight="1">
      <c r="A10" s="85"/>
      <c r="B10" s="24" t="s">
        <v>18</v>
      </c>
      <c r="C10" s="81"/>
      <c r="D10" s="81"/>
      <c r="E10" s="82"/>
      <c r="F10" s="83"/>
    </row>
    <row r="11" spans="1:6" ht="28.5" customHeight="1">
      <c r="A11" s="85"/>
      <c r="B11" s="25" t="s">
        <v>19</v>
      </c>
      <c r="C11" s="44"/>
      <c r="D11" s="4" t="s">
        <v>20</v>
      </c>
      <c r="E11" s="70"/>
      <c r="F11" s="71"/>
    </row>
    <row r="12" spans="1:6" ht="25.5" customHeight="1" thickBot="1">
      <c r="A12" s="85"/>
      <c r="B12" s="26" t="s">
        <v>21</v>
      </c>
      <c r="C12" s="13">
        <f>E11-C11</f>
        <v>0</v>
      </c>
      <c r="D12" s="5" t="s">
        <v>22</v>
      </c>
      <c r="E12" s="66"/>
      <c r="F12" s="67"/>
    </row>
    <row r="13" spans="1:6" ht="31.5" customHeight="1">
      <c r="A13" s="85"/>
      <c r="B13" s="87" t="s">
        <v>39</v>
      </c>
      <c r="C13" s="88"/>
      <c r="D13" s="89"/>
      <c r="E13" s="89"/>
      <c r="F13" s="90"/>
    </row>
    <row r="14" spans="1:6" ht="28.5" customHeight="1" thickBot="1">
      <c r="A14" s="86"/>
      <c r="B14" s="91" t="s">
        <v>36</v>
      </c>
      <c r="C14" s="92"/>
      <c r="D14" s="93"/>
      <c r="E14" s="93"/>
      <c r="F14" s="94"/>
    </row>
    <row r="15" spans="1:6" ht="22.5" customHeight="1">
      <c r="A15" s="48" t="s">
        <v>29</v>
      </c>
      <c r="B15" s="6" t="s">
        <v>23</v>
      </c>
      <c r="C15" s="6" t="s">
        <v>24</v>
      </c>
      <c r="D15" s="6" t="s">
        <v>72</v>
      </c>
      <c r="E15" s="6" t="s">
        <v>73</v>
      </c>
      <c r="F15" s="6" t="s">
        <v>74</v>
      </c>
    </row>
    <row r="16" spans="1:6" s="2" customFormat="1" ht="30" customHeight="1">
      <c r="A16" s="49"/>
      <c r="B16" s="57" t="s">
        <v>25</v>
      </c>
      <c r="C16" s="7" t="s">
        <v>27</v>
      </c>
      <c r="D16" s="18">
        <f>220000*1.1</f>
        <v>242000.00000000003</v>
      </c>
      <c r="E16" s="18">
        <f>250000*1.1</f>
        <v>275000</v>
      </c>
      <c r="F16" s="19">
        <v>330000</v>
      </c>
    </row>
    <row r="17" spans="1:6" s="2" customFormat="1" ht="30" customHeight="1">
      <c r="A17" s="49"/>
      <c r="B17" s="58"/>
      <c r="C17" s="7" t="s">
        <v>28</v>
      </c>
      <c r="D17" s="18">
        <f>D16+27500</f>
        <v>269500</v>
      </c>
      <c r="E17" s="18">
        <f>E16+27500</f>
        <v>302500</v>
      </c>
      <c r="F17" s="19">
        <f>F16+27500</f>
        <v>357500</v>
      </c>
    </row>
    <row r="18" spans="1:6" s="2" customFormat="1" ht="30" customHeight="1">
      <c r="A18" s="49"/>
      <c r="B18" s="59"/>
      <c r="C18" s="7" t="s">
        <v>30</v>
      </c>
      <c r="D18" s="18">
        <f>D17+27500</f>
        <v>297000</v>
      </c>
      <c r="E18" s="18">
        <f>E17+27500</f>
        <v>330000</v>
      </c>
      <c r="F18" s="19">
        <f>F17+27500</f>
        <v>385000</v>
      </c>
    </row>
    <row r="19" spans="1:6" s="2" customFormat="1" ht="30" customHeight="1">
      <c r="A19" s="49"/>
      <c r="B19" s="57" t="s">
        <v>26</v>
      </c>
      <c r="C19" s="7" t="s">
        <v>27</v>
      </c>
      <c r="D19" s="18">
        <f>220000*1.1</f>
        <v>242000.00000000003</v>
      </c>
      <c r="E19" s="18">
        <v>275000</v>
      </c>
      <c r="F19" s="19">
        <v>330000</v>
      </c>
    </row>
    <row r="20" spans="1:6" s="2" customFormat="1" ht="30" customHeight="1">
      <c r="A20" s="49"/>
      <c r="B20" s="58"/>
      <c r="C20" s="7" t="s">
        <v>28</v>
      </c>
      <c r="D20" s="18">
        <f>D19+27500</f>
        <v>269500</v>
      </c>
      <c r="E20" s="18">
        <v>302500</v>
      </c>
      <c r="F20" s="19">
        <f>F19+27500</f>
        <v>357500</v>
      </c>
    </row>
    <row r="21" spans="1:6" s="2" customFormat="1" ht="30" customHeight="1">
      <c r="A21" s="49"/>
      <c r="B21" s="59"/>
      <c r="C21" s="7" t="s">
        <v>30</v>
      </c>
      <c r="D21" s="18">
        <f>D20+27500</f>
        <v>297000</v>
      </c>
      <c r="E21" s="18">
        <v>330000</v>
      </c>
      <c r="F21" s="19">
        <f>F20+27500</f>
        <v>385000</v>
      </c>
    </row>
    <row r="22" spans="1:6" s="2" customFormat="1" ht="30" customHeight="1">
      <c r="A22" s="49"/>
      <c r="B22" s="57" t="s">
        <v>33</v>
      </c>
      <c r="C22" s="7" t="s">
        <v>27</v>
      </c>
      <c r="D22" s="18">
        <f>D16+33000</f>
        <v>275000</v>
      </c>
      <c r="E22" s="18">
        <f>E16+33000</f>
        <v>308000</v>
      </c>
      <c r="F22" s="19">
        <f>F16+33000</f>
        <v>363000</v>
      </c>
    </row>
    <row r="23" spans="1:6" s="2" customFormat="1" ht="30" customHeight="1">
      <c r="A23" s="49"/>
      <c r="B23" s="58"/>
      <c r="C23" s="7" t="s">
        <v>28</v>
      </c>
      <c r="D23" s="18">
        <f>D17+33000</f>
        <v>302500</v>
      </c>
      <c r="E23" s="18">
        <f>E17+33000</f>
        <v>335500</v>
      </c>
      <c r="F23" s="19">
        <f t="shared" ref="F23:F24" si="0">F17+33000</f>
        <v>390500</v>
      </c>
    </row>
    <row r="24" spans="1:6" s="2" customFormat="1" ht="30" customHeight="1">
      <c r="A24" s="49"/>
      <c r="B24" s="59"/>
      <c r="C24" s="7" t="s">
        <v>30</v>
      </c>
      <c r="D24" s="18">
        <f>D18+33000</f>
        <v>330000</v>
      </c>
      <c r="E24" s="18">
        <f>E18+33000</f>
        <v>363000</v>
      </c>
      <c r="F24" s="19">
        <f t="shared" si="0"/>
        <v>418000</v>
      </c>
    </row>
    <row r="25" spans="1:6" s="2" customFormat="1" ht="30" customHeight="1">
      <c r="A25" s="49"/>
      <c r="B25" s="106" t="s">
        <v>34</v>
      </c>
      <c r="C25" s="7" t="s">
        <v>31</v>
      </c>
      <c r="D25" s="18">
        <f>D16+66000</f>
        <v>308000</v>
      </c>
      <c r="E25" s="18">
        <f>E16+66000</f>
        <v>341000</v>
      </c>
      <c r="F25" s="19">
        <f>F16+66000</f>
        <v>396000</v>
      </c>
    </row>
    <row r="26" spans="1:6" s="2" customFormat="1" ht="30" customHeight="1" thickBot="1">
      <c r="A26" s="50"/>
      <c r="B26" s="107"/>
      <c r="C26" s="8" t="s">
        <v>32</v>
      </c>
      <c r="D26" s="20">
        <f>D25+66000</f>
        <v>374000</v>
      </c>
      <c r="E26" s="20">
        <f>E25+66000</f>
        <v>407000</v>
      </c>
      <c r="F26" s="21">
        <f>F25+66000</f>
        <v>462000</v>
      </c>
    </row>
    <row r="27" spans="1:6" ht="21" customHeight="1" thickBot="1">
      <c r="A27" s="108" t="s">
        <v>35</v>
      </c>
      <c r="B27" s="108"/>
      <c r="C27" s="108"/>
      <c r="D27" s="108"/>
      <c r="E27" s="108"/>
      <c r="F27" s="108"/>
    </row>
    <row r="28" spans="1:6" ht="24.75" customHeight="1" thickBot="1">
      <c r="A28" s="54" t="s">
        <v>66</v>
      </c>
      <c r="B28" s="55"/>
      <c r="C28" s="56"/>
      <c r="D28" s="51">
        <f>IF(SUM(F42:F44)&lt;0,0,SUM(F42:F44))</f>
        <v>0</v>
      </c>
      <c r="E28" s="52"/>
      <c r="F28" s="53"/>
    </row>
    <row r="29" spans="1:6" ht="24.75" customHeight="1" thickBot="1">
      <c r="A29" s="95" t="s">
        <v>49</v>
      </c>
      <c r="B29" s="95"/>
      <c r="C29" s="95"/>
      <c r="D29" s="95"/>
      <c r="E29" s="95"/>
      <c r="F29" s="96"/>
    </row>
    <row r="30" spans="1:6" s="2" customFormat="1" ht="30" customHeight="1">
      <c r="A30" s="97" t="s">
        <v>71</v>
      </c>
      <c r="B30" s="98"/>
      <c r="C30" s="98"/>
      <c r="D30" s="98"/>
      <c r="E30" s="98"/>
      <c r="F30" s="99"/>
    </row>
    <row r="31" spans="1:6" s="2" customFormat="1" ht="30" customHeight="1">
      <c r="A31" s="100"/>
      <c r="B31" s="101"/>
      <c r="C31" s="101"/>
      <c r="D31" s="101"/>
      <c r="E31" s="101"/>
      <c r="F31" s="102"/>
    </row>
    <row r="32" spans="1:6" s="2" customFormat="1" ht="30" customHeight="1" thickBot="1">
      <c r="A32" s="103"/>
      <c r="B32" s="104"/>
      <c r="C32" s="104"/>
      <c r="D32" s="104"/>
      <c r="E32" s="104"/>
      <c r="F32" s="105"/>
    </row>
    <row r="33" spans="1:6" ht="26.25" customHeight="1">
      <c r="A33" s="46" t="s">
        <v>40</v>
      </c>
      <c r="B33" s="46"/>
      <c r="C33" s="46"/>
      <c r="D33" s="46"/>
      <c r="E33" s="46"/>
      <c r="F33" s="46"/>
    </row>
    <row r="34" spans="1:6" ht="21" customHeight="1">
      <c r="A34" s="38" t="s">
        <v>41</v>
      </c>
      <c r="B34" s="41"/>
      <c r="C34" s="42"/>
      <c r="D34" s="41"/>
      <c r="E34" s="41"/>
      <c r="F34" s="42"/>
    </row>
    <row r="35" spans="1:6" ht="21" customHeight="1">
      <c r="A35" s="11"/>
      <c r="B35" s="10"/>
      <c r="C35" s="9"/>
      <c r="D35" s="10"/>
      <c r="E35" s="10"/>
      <c r="F35" s="9"/>
    </row>
    <row r="36" spans="1:6" ht="21" customHeight="1" thickBot="1">
      <c r="A36" s="47" t="s">
        <v>42</v>
      </c>
      <c r="B36" s="47"/>
      <c r="C36" s="60"/>
      <c r="D36" s="60"/>
      <c r="E36" s="9"/>
    </row>
    <row r="37" spans="1:6" ht="21" customHeight="1" thickBot="1">
      <c r="A37" s="47" t="s">
        <v>43</v>
      </c>
      <c r="B37" s="47"/>
      <c r="C37" s="62"/>
      <c r="D37" s="62"/>
      <c r="E37" s="9" t="s">
        <v>47</v>
      </c>
    </row>
    <row r="38" spans="1:6" ht="21" customHeight="1" thickBot="1">
      <c r="A38" s="47" t="s">
        <v>44</v>
      </c>
      <c r="B38" s="47"/>
      <c r="C38" s="62"/>
      <c r="D38" s="62"/>
      <c r="E38" s="9"/>
    </row>
    <row r="39" spans="1:6" ht="21" customHeight="1" thickBot="1">
      <c r="A39" s="47" t="s">
        <v>45</v>
      </c>
      <c r="B39" s="47"/>
      <c r="C39" s="62"/>
      <c r="D39" s="62"/>
      <c r="E39" s="9"/>
    </row>
    <row r="40" spans="1:6" ht="21" customHeight="1" thickBot="1">
      <c r="A40" s="47" t="s">
        <v>46</v>
      </c>
      <c r="B40" s="47"/>
      <c r="C40" s="62"/>
      <c r="D40" s="62"/>
      <c r="E40" s="9"/>
    </row>
    <row r="41" spans="1:6" hidden="1">
      <c r="A41" s="9"/>
      <c r="B41" s="16" t="s">
        <v>11</v>
      </c>
      <c r="C41" s="16" t="s">
        <v>0</v>
      </c>
      <c r="D41" s="16" t="s">
        <v>12</v>
      </c>
      <c r="E41" s="16" t="s">
        <v>12</v>
      </c>
      <c r="F41" s="16" t="s">
        <v>13</v>
      </c>
    </row>
    <row r="42" spans="1:6" hidden="1">
      <c r="A42" s="9"/>
      <c r="B42" s="14">
        <v>45456</v>
      </c>
      <c r="C42" s="15">
        <f>E12</f>
        <v>0</v>
      </c>
      <c r="D42" s="10" t="str">
        <f>IF(AND(C11&lt;=B42,E11&gt;B42),"REG","0")</f>
        <v>0</v>
      </c>
      <c r="E42" s="1" t="str">
        <f>C42&amp;D42</f>
        <v>00</v>
      </c>
      <c r="F42" s="15">
        <f>IFERROR(VLOOKUP(E42,Sheet1!F2:G40,2,0),0)</f>
        <v>0</v>
      </c>
    </row>
    <row r="43" spans="1:6" hidden="1">
      <c r="A43" s="9"/>
      <c r="B43" s="14">
        <v>45457</v>
      </c>
      <c r="C43" s="15">
        <f>E12</f>
        <v>0</v>
      </c>
      <c r="D43" s="10" t="str">
        <f>IF(AND(C11&lt;=B43,E11&gt;B43),"FRI","0")</f>
        <v>0</v>
      </c>
      <c r="E43" s="1" t="str">
        <f>C43&amp;D43</f>
        <v>00</v>
      </c>
      <c r="F43" s="15">
        <f>IFERROR(VLOOKUP(E43,Sheet1!F2:G40,2,0),0)</f>
        <v>0</v>
      </c>
    </row>
    <row r="44" spans="1:6" hidden="1">
      <c r="A44" s="9"/>
      <c r="B44" s="14">
        <v>45458</v>
      </c>
      <c r="C44" s="15">
        <f>E12</f>
        <v>0</v>
      </c>
      <c r="D44" s="10" t="str">
        <f>IF(AND(C11&lt;=B44,E11&gt;B44),"SAT","0")</f>
        <v>0</v>
      </c>
      <c r="E44" s="1" t="str">
        <f>C44&amp;D44</f>
        <v>00</v>
      </c>
      <c r="F44" s="15">
        <f>IFERROR(VLOOKUP(E44,Sheet1!F2:G40,2,0),0)</f>
        <v>0</v>
      </c>
    </row>
    <row r="45" spans="1:6">
      <c r="A45" s="9"/>
      <c r="B45" s="10"/>
      <c r="C45" s="9"/>
      <c r="D45" s="10"/>
      <c r="E45" s="10"/>
      <c r="F45" s="9"/>
    </row>
    <row r="46" spans="1:6" ht="17.25">
      <c r="A46" s="38" t="s">
        <v>63</v>
      </c>
      <c r="B46" s="39"/>
      <c r="C46" s="40"/>
      <c r="D46" s="39"/>
      <c r="E46" s="39"/>
      <c r="F46" s="40"/>
    </row>
    <row r="47" spans="1:6">
      <c r="A47" s="38" t="s">
        <v>64</v>
      </c>
      <c r="B47" s="41"/>
      <c r="C47" s="42"/>
      <c r="D47" s="41"/>
      <c r="E47" s="41"/>
      <c r="F47" s="42"/>
    </row>
    <row r="48" spans="1:6" ht="27.75" customHeight="1" thickBot="1">
      <c r="A48" s="61" t="s">
        <v>15</v>
      </c>
      <c r="B48" s="61"/>
      <c r="C48" s="60"/>
      <c r="D48" s="60"/>
      <c r="E48" s="9"/>
    </row>
    <row r="49" spans="1:6" ht="27.75" customHeight="1" thickBot="1">
      <c r="A49" s="61" t="s">
        <v>48</v>
      </c>
      <c r="B49" s="61"/>
      <c r="C49" s="62"/>
      <c r="D49" s="62"/>
      <c r="E49" s="9"/>
    </row>
    <row r="50" spans="1:6" ht="9" customHeight="1">
      <c r="A50" s="17"/>
      <c r="B50" s="17"/>
      <c r="C50" s="43"/>
      <c r="D50" s="43"/>
      <c r="E50" s="9"/>
    </row>
    <row r="51" spans="1:6" ht="19.5">
      <c r="A51" s="45" t="s">
        <v>65</v>
      </c>
      <c r="B51" s="45"/>
      <c r="C51" s="45"/>
      <c r="D51" s="45"/>
      <c r="E51" s="45"/>
      <c r="F51" s="45"/>
    </row>
  </sheetData>
  <sheetProtection algorithmName="SHA-512" hashValue="1XEKqklAmhqOBxHnhsKP1nO2hlUoAt2oIMP7eGFmQOsQ5CplnkBI6b8XG0JLIBJSDTCa+S6hbudmMMsmVwwS6g==" saltValue="12g2KGrwS/ryFjGrGsf8RA==" spinCount="100000" sheet="1" objects="1" scenarios="1"/>
  <mergeCells count="38">
    <mergeCell ref="A1:F6"/>
    <mergeCell ref="C9:F9"/>
    <mergeCell ref="C10:F10"/>
    <mergeCell ref="A8:A14"/>
    <mergeCell ref="B13:C13"/>
    <mergeCell ref="D13:F13"/>
    <mergeCell ref="B14:C14"/>
    <mergeCell ref="D14:F14"/>
    <mergeCell ref="C39:D39"/>
    <mergeCell ref="C40:D40"/>
    <mergeCell ref="C38:D38"/>
    <mergeCell ref="A38:B38"/>
    <mergeCell ref="A7:F7"/>
    <mergeCell ref="E12:F12"/>
    <mergeCell ref="E8:F8"/>
    <mergeCell ref="E11:F11"/>
    <mergeCell ref="A29:F29"/>
    <mergeCell ref="A30:F32"/>
    <mergeCell ref="B25:B26"/>
    <mergeCell ref="B16:B18"/>
    <mergeCell ref="B22:B24"/>
    <mergeCell ref="A27:F27"/>
    <mergeCell ref="A51:F51"/>
    <mergeCell ref="A33:F33"/>
    <mergeCell ref="A36:B36"/>
    <mergeCell ref="A15:A26"/>
    <mergeCell ref="D28:F28"/>
    <mergeCell ref="A28:C28"/>
    <mergeCell ref="B19:B21"/>
    <mergeCell ref="C48:D48"/>
    <mergeCell ref="A48:B48"/>
    <mergeCell ref="A49:B49"/>
    <mergeCell ref="C49:D49"/>
    <mergeCell ref="C36:D36"/>
    <mergeCell ref="C37:D37"/>
    <mergeCell ref="A37:B37"/>
    <mergeCell ref="A39:B39"/>
    <mergeCell ref="A40:B40"/>
  </mergeCells>
  <conditionalFormatting sqref="C36:D40 C48:D49 C8 E8:F8 C9:F10">
    <cfRule type="cellIs" dxfId="5" priority="25" operator="equal">
      <formula>0</formula>
    </cfRule>
  </conditionalFormatting>
  <conditionalFormatting sqref="C11">
    <cfRule type="cellIs" dxfId="4" priority="15" operator="equal">
      <formula>0</formula>
    </cfRule>
  </conditionalFormatting>
  <conditionalFormatting sqref="E12:F12">
    <cfRule type="cellIs" dxfId="3" priority="12" operator="equal">
      <formula>0</formula>
    </cfRule>
  </conditionalFormatting>
  <conditionalFormatting sqref="E11:F11">
    <cfRule type="cellIs" dxfId="2" priority="10" operator="equal">
      <formula>0</formula>
    </cfRule>
  </conditionalFormatting>
  <conditionalFormatting sqref="D13:F13">
    <cfRule type="cellIs" dxfId="1" priority="2" operator="equal">
      <formula>0</formula>
    </cfRule>
  </conditionalFormatting>
  <conditionalFormatting sqref="D14:F14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0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Sheet1!$C$2:$C$4</xm:f>
          </x14:formula1>
          <xm:sqref>C11</xm:sqref>
        </x14:dataValidation>
        <x14:dataValidation type="list" allowBlank="1" showInputMessage="1" showErrorMessage="1">
          <x14:formula1>
            <xm:f>Sheet1!$C$3:$C$5</xm:f>
          </x14:formula1>
          <xm:sqref>E11:F11</xm:sqref>
        </x14:dataValidation>
        <x14:dataValidation type="list" allowBlank="1" showInputMessage="1" showErrorMessage="1">
          <x14:formula1>
            <xm:f>Sheet1!$A$10:$A$11</xm:f>
          </x14:formula1>
          <xm:sqref>D14:F14</xm:sqref>
        </x14:dataValidation>
        <x14:dataValidation type="list" allowBlank="1" showInputMessage="1" showErrorMessage="1">
          <x14:formula1>
            <xm:f>Sheet1!$D$2:$D$14</xm:f>
          </x14:formula1>
          <xm:sqref>E12:F12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opLeftCell="A13" workbookViewId="0">
      <selection activeCell="D6" sqref="D6"/>
    </sheetView>
  </sheetViews>
  <sheetFormatPr defaultRowHeight="15"/>
  <cols>
    <col min="3" max="3" width="11.85546875" style="1" bestFit="1" customWidth="1"/>
    <col min="4" max="4" width="79.5703125" style="1" customWidth="1"/>
    <col min="5" max="5" width="13.85546875" style="1" customWidth="1"/>
    <col min="6" max="6" width="50.5703125" style="1" bestFit="1" customWidth="1"/>
    <col min="7" max="9" width="21.85546875" customWidth="1"/>
  </cols>
  <sheetData>
    <row r="1" spans="1:12" ht="15.75" thickBot="1">
      <c r="C1" s="1" t="s">
        <v>1</v>
      </c>
      <c r="D1" s="1" t="s">
        <v>2</v>
      </c>
      <c r="H1" s="1"/>
      <c r="I1" s="1"/>
    </row>
    <row r="2" spans="1:12">
      <c r="A2" s="1" t="s">
        <v>7</v>
      </c>
      <c r="B2" s="1" t="s">
        <v>9</v>
      </c>
      <c r="C2" s="27">
        <v>45456</v>
      </c>
      <c r="D2" s="28" t="s">
        <v>50</v>
      </c>
      <c r="E2" s="29" t="s">
        <v>9</v>
      </c>
      <c r="F2" s="29" t="str">
        <f>D2&amp;E2</f>
        <v>디럭스 킹 조식불포함가REG</v>
      </c>
      <c r="G2" s="30">
        <v>242000.00000000003</v>
      </c>
      <c r="J2">
        <v>1</v>
      </c>
      <c r="L2" s="1" t="s">
        <v>3</v>
      </c>
    </row>
    <row r="3" spans="1:12">
      <c r="A3" s="1" t="s">
        <v>8</v>
      </c>
      <c r="B3" s="1" t="s">
        <v>10</v>
      </c>
      <c r="C3" s="27">
        <v>45457</v>
      </c>
      <c r="D3" s="31" t="s">
        <v>51</v>
      </c>
      <c r="E3" s="32" t="s">
        <v>9</v>
      </c>
      <c r="F3" s="32" t="str">
        <f t="shared" ref="F3:F7" si="0">D3&amp;E3</f>
        <v>디럭스 킹 조식1인포함가REG</v>
      </c>
      <c r="G3" s="33">
        <v>269500</v>
      </c>
      <c r="J3">
        <v>2</v>
      </c>
      <c r="L3" s="1" t="s">
        <v>4</v>
      </c>
    </row>
    <row r="4" spans="1:12">
      <c r="A4" s="1"/>
      <c r="B4" s="1" t="s">
        <v>68</v>
      </c>
      <c r="C4" s="27">
        <v>45458</v>
      </c>
      <c r="D4" s="31" t="s">
        <v>52</v>
      </c>
      <c r="E4" s="32" t="s">
        <v>9</v>
      </c>
      <c r="F4" s="32" t="str">
        <f t="shared" si="0"/>
        <v>디럭스 킹 조식2인포함가REG</v>
      </c>
      <c r="G4" s="33">
        <v>297000</v>
      </c>
      <c r="L4" s="1" t="s">
        <v>5</v>
      </c>
    </row>
    <row r="5" spans="1:12">
      <c r="A5" s="1"/>
      <c r="B5" s="1"/>
      <c r="C5" s="27">
        <v>45459</v>
      </c>
      <c r="D5" s="31" t="s">
        <v>53</v>
      </c>
      <c r="E5" s="32" t="s">
        <v>9</v>
      </c>
      <c r="F5" s="32" t="str">
        <f t="shared" si="0"/>
        <v>디럭스 더블 조식불포함가REG</v>
      </c>
      <c r="G5" s="33">
        <v>242000.00000000003</v>
      </c>
      <c r="L5" s="1" t="s">
        <v>6</v>
      </c>
    </row>
    <row r="6" spans="1:12">
      <c r="A6" s="1"/>
      <c r="B6" s="1"/>
      <c r="C6" s="3"/>
      <c r="D6" s="31" t="s">
        <v>54</v>
      </c>
      <c r="E6" s="32" t="s">
        <v>9</v>
      </c>
      <c r="F6" s="32" t="str">
        <f t="shared" si="0"/>
        <v>디럭스 더블 조식1인포함가REG</v>
      </c>
      <c r="G6" s="33">
        <v>269500</v>
      </c>
    </row>
    <row r="7" spans="1:12">
      <c r="A7" s="1"/>
      <c r="B7" s="1"/>
      <c r="C7" s="3"/>
      <c r="D7" s="31" t="s">
        <v>55</v>
      </c>
      <c r="E7" s="32" t="s">
        <v>9</v>
      </c>
      <c r="F7" s="32" t="str">
        <f t="shared" si="0"/>
        <v>디럭스 더블 조식2인포함가REG</v>
      </c>
      <c r="G7" s="33">
        <v>297000</v>
      </c>
    </row>
    <row r="8" spans="1:12">
      <c r="C8" s="3"/>
      <c r="D8" s="31" t="s">
        <v>62</v>
      </c>
      <c r="E8" s="32" t="s">
        <v>9</v>
      </c>
      <c r="F8" s="32" t="str">
        <f>D8&amp;E8</f>
        <v>디럭스 프리미엄 킹 조식불포함가REG</v>
      </c>
      <c r="G8" s="33">
        <v>275000</v>
      </c>
    </row>
    <row r="9" spans="1:12">
      <c r="D9" s="31" t="s">
        <v>56</v>
      </c>
      <c r="E9" s="32" t="s">
        <v>9</v>
      </c>
      <c r="F9" s="32" t="str">
        <f>D9&amp;E9</f>
        <v>디럭스 프리미엄 킹 조식 1인 포함가REG</v>
      </c>
      <c r="G9" s="33">
        <v>302500</v>
      </c>
    </row>
    <row r="10" spans="1:12">
      <c r="A10" s="1" t="s">
        <v>37</v>
      </c>
      <c r="D10" s="31" t="s">
        <v>57</v>
      </c>
      <c r="E10" s="32" t="s">
        <v>9</v>
      </c>
      <c r="F10" s="32" t="str">
        <f t="shared" ref="F10:F14" si="1">D10&amp;E10</f>
        <v>디럭스 프리미엄 킹 조식 2인 포함가REG</v>
      </c>
      <c r="G10" s="33">
        <v>330000</v>
      </c>
    </row>
    <row r="11" spans="1:12">
      <c r="A11" s="1" t="s">
        <v>38</v>
      </c>
      <c r="D11" s="34" t="s">
        <v>58</v>
      </c>
      <c r="E11" s="32" t="s">
        <v>9</v>
      </c>
      <c r="F11" s="32" t="str">
        <f t="shared" si="1"/>
        <v>엠클럽 킹 클럽혜택1인포함가REG</v>
      </c>
      <c r="G11" s="33">
        <v>308000</v>
      </c>
    </row>
    <row r="12" spans="1:12">
      <c r="D12" s="34" t="s">
        <v>59</v>
      </c>
      <c r="E12" s="32" t="s">
        <v>9</v>
      </c>
      <c r="F12" s="32" t="str">
        <f t="shared" si="1"/>
        <v>엠클럽 킹 클럽혜택2인포함가REG</v>
      </c>
      <c r="G12" s="33">
        <v>374000</v>
      </c>
    </row>
    <row r="13" spans="1:12">
      <c r="D13" s="34" t="s">
        <v>60</v>
      </c>
      <c r="E13" s="32" t="s">
        <v>9</v>
      </c>
      <c r="F13" s="32" t="str">
        <f t="shared" si="1"/>
        <v>이그제큐티브스위트 클럽혜택1인포함가REG</v>
      </c>
      <c r="G13" s="33">
        <f>G2+198000</f>
        <v>440000</v>
      </c>
    </row>
    <row r="14" spans="1:12" ht="15.75" thickBot="1">
      <c r="D14" s="35" t="s">
        <v>61</v>
      </c>
      <c r="E14" s="36" t="s">
        <v>9</v>
      </c>
      <c r="F14" s="36" t="str">
        <f t="shared" si="1"/>
        <v>이그제큐티브스위트 클럽혜택2인포함가REG</v>
      </c>
      <c r="G14" s="37">
        <f>G13+22000</f>
        <v>462000</v>
      </c>
    </row>
    <row r="15" spans="1:12">
      <c r="D15" s="28" t="s">
        <v>50</v>
      </c>
      <c r="E15" s="29" t="s">
        <v>10</v>
      </c>
      <c r="F15" s="29" t="str">
        <f>D15&amp;E15</f>
        <v>디럭스 킹 조식불포함가FRI</v>
      </c>
      <c r="G15" s="30">
        <v>275000</v>
      </c>
    </row>
    <row r="16" spans="1:12">
      <c r="D16" s="31" t="s">
        <v>51</v>
      </c>
      <c r="E16" s="32" t="s">
        <v>10</v>
      </c>
      <c r="F16" s="32" t="str">
        <f t="shared" ref="F16:F20" si="2">D16&amp;E16</f>
        <v>디럭스 킹 조식1인포함가FRI</v>
      </c>
      <c r="G16" s="33">
        <v>302500</v>
      </c>
    </row>
    <row r="17" spans="4:7">
      <c r="D17" s="31" t="s">
        <v>52</v>
      </c>
      <c r="E17" s="32" t="s">
        <v>10</v>
      </c>
      <c r="F17" s="32" t="str">
        <f t="shared" si="2"/>
        <v>디럭스 킹 조식2인포함가FRI</v>
      </c>
      <c r="G17" s="33">
        <v>330000</v>
      </c>
    </row>
    <row r="18" spans="4:7">
      <c r="D18" s="31" t="s">
        <v>53</v>
      </c>
      <c r="E18" s="32" t="s">
        <v>10</v>
      </c>
      <c r="F18" s="32" t="str">
        <f t="shared" si="2"/>
        <v>디럭스 더블 조식불포함가FRI</v>
      </c>
      <c r="G18" s="33">
        <v>275000</v>
      </c>
    </row>
    <row r="19" spans="4:7">
      <c r="D19" s="31" t="s">
        <v>54</v>
      </c>
      <c r="E19" s="32" t="s">
        <v>10</v>
      </c>
      <c r="F19" s="32" t="str">
        <f t="shared" si="2"/>
        <v>디럭스 더블 조식1인포함가FRI</v>
      </c>
      <c r="G19" s="33">
        <v>302500</v>
      </c>
    </row>
    <row r="20" spans="4:7">
      <c r="D20" s="31" t="s">
        <v>55</v>
      </c>
      <c r="E20" s="32" t="s">
        <v>10</v>
      </c>
      <c r="F20" s="32" t="str">
        <f t="shared" si="2"/>
        <v>디럭스 더블 조식2인포함가FRI</v>
      </c>
      <c r="G20" s="33">
        <v>330000</v>
      </c>
    </row>
    <row r="21" spans="4:7">
      <c r="D21" s="31" t="s">
        <v>62</v>
      </c>
      <c r="E21" s="32" t="s">
        <v>10</v>
      </c>
      <c r="F21" s="32" t="str">
        <f>D21&amp;E21</f>
        <v>디럭스 프리미엄 킹 조식불포함가FRI</v>
      </c>
      <c r="G21" s="33">
        <v>308000</v>
      </c>
    </row>
    <row r="22" spans="4:7">
      <c r="D22" s="31" t="s">
        <v>56</v>
      </c>
      <c r="E22" s="32" t="s">
        <v>10</v>
      </c>
      <c r="F22" s="32" t="str">
        <f>D22&amp;E22</f>
        <v>디럭스 프리미엄 킹 조식 1인 포함가FRI</v>
      </c>
      <c r="G22" s="33">
        <v>335500</v>
      </c>
    </row>
    <row r="23" spans="4:7">
      <c r="D23" s="31" t="s">
        <v>57</v>
      </c>
      <c r="E23" s="32" t="s">
        <v>10</v>
      </c>
      <c r="F23" s="32" t="str">
        <f t="shared" ref="F23:F27" si="3">D23&amp;E23</f>
        <v>디럭스 프리미엄 킹 조식 2인 포함가FRI</v>
      </c>
      <c r="G23" s="33">
        <v>363000</v>
      </c>
    </row>
    <row r="24" spans="4:7">
      <c r="D24" s="34" t="s">
        <v>58</v>
      </c>
      <c r="E24" s="32" t="s">
        <v>10</v>
      </c>
      <c r="F24" s="32" t="str">
        <f t="shared" si="3"/>
        <v>엠클럽 킹 클럽혜택1인포함가FRI</v>
      </c>
      <c r="G24" s="33">
        <v>341000</v>
      </c>
    </row>
    <row r="25" spans="4:7">
      <c r="D25" s="34" t="s">
        <v>59</v>
      </c>
      <c r="E25" s="32" t="s">
        <v>10</v>
      </c>
      <c r="F25" s="32" t="str">
        <f t="shared" si="3"/>
        <v>엠클럽 킹 클럽혜택2인포함가FRI</v>
      </c>
      <c r="G25" s="33">
        <v>407000</v>
      </c>
    </row>
    <row r="26" spans="4:7">
      <c r="D26" s="34" t="s">
        <v>60</v>
      </c>
      <c r="E26" s="32" t="s">
        <v>10</v>
      </c>
      <c r="F26" s="32" t="str">
        <f t="shared" si="3"/>
        <v>이그제큐티브스위트 클럽혜택1인포함가FRI</v>
      </c>
      <c r="G26" s="33">
        <f>G15+198000</f>
        <v>473000</v>
      </c>
    </row>
    <row r="27" spans="4:7" ht="15.75" thickBot="1">
      <c r="D27" s="35" t="s">
        <v>61</v>
      </c>
      <c r="E27" s="36" t="s">
        <v>10</v>
      </c>
      <c r="F27" s="36" t="str">
        <f t="shared" si="3"/>
        <v>이그제큐티브스위트 클럽혜택2인포함가FRI</v>
      </c>
      <c r="G27" s="37">
        <f>G26+22000</f>
        <v>495000</v>
      </c>
    </row>
    <row r="28" spans="4:7">
      <c r="D28" s="28" t="s">
        <v>50</v>
      </c>
      <c r="E28" s="29" t="s">
        <v>69</v>
      </c>
      <c r="F28" s="29" t="str">
        <f>D28&amp;E28</f>
        <v>디럭스 킹 조식불포함가SAT</v>
      </c>
      <c r="G28" s="30">
        <v>330000</v>
      </c>
    </row>
    <row r="29" spans="4:7">
      <c r="D29" s="31" t="s">
        <v>51</v>
      </c>
      <c r="E29" s="32" t="s">
        <v>69</v>
      </c>
      <c r="F29" s="32" t="str">
        <f t="shared" ref="F29:F33" si="4">D29&amp;E29</f>
        <v>디럭스 킹 조식1인포함가SAT</v>
      </c>
      <c r="G29" s="33">
        <v>357500</v>
      </c>
    </row>
    <row r="30" spans="4:7">
      <c r="D30" s="31" t="s">
        <v>52</v>
      </c>
      <c r="E30" s="32" t="s">
        <v>69</v>
      </c>
      <c r="F30" s="32" t="str">
        <f t="shared" si="4"/>
        <v>디럭스 킹 조식2인포함가SAT</v>
      </c>
      <c r="G30" s="33">
        <v>385000</v>
      </c>
    </row>
    <row r="31" spans="4:7">
      <c r="D31" s="31" t="s">
        <v>53</v>
      </c>
      <c r="E31" s="32" t="s">
        <v>69</v>
      </c>
      <c r="F31" s="32" t="str">
        <f t="shared" si="4"/>
        <v>디럭스 더블 조식불포함가SAT</v>
      </c>
      <c r="G31" s="33">
        <v>330000</v>
      </c>
    </row>
    <row r="32" spans="4:7">
      <c r="D32" s="31" t="s">
        <v>54</v>
      </c>
      <c r="E32" s="32" t="s">
        <v>69</v>
      </c>
      <c r="F32" s="32" t="str">
        <f t="shared" si="4"/>
        <v>디럭스 더블 조식1인포함가SAT</v>
      </c>
      <c r="G32" s="33">
        <v>357500</v>
      </c>
    </row>
    <row r="33" spans="4:7">
      <c r="D33" s="31" t="s">
        <v>55</v>
      </c>
      <c r="E33" s="32" t="s">
        <v>69</v>
      </c>
      <c r="F33" s="32" t="str">
        <f t="shared" si="4"/>
        <v>디럭스 더블 조식2인포함가SAT</v>
      </c>
      <c r="G33" s="33">
        <v>385000</v>
      </c>
    </row>
    <row r="34" spans="4:7">
      <c r="D34" s="31" t="s">
        <v>62</v>
      </c>
      <c r="E34" s="32" t="s">
        <v>69</v>
      </c>
      <c r="F34" s="32" t="str">
        <f>D34&amp;E34</f>
        <v>디럭스 프리미엄 킹 조식불포함가SAT</v>
      </c>
      <c r="G34" s="33">
        <v>363000</v>
      </c>
    </row>
    <row r="35" spans="4:7">
      <c r="D35" s="31" t="s">
        <v>56</v>
      </c>
      <c r="E35" s="32" t="s">
        <v>69</v>
      </c>
      <c r="F35" s="32" t="str">
        <f>D35&amp;E35</f>
        <v>디럭스 프리미엄 킹 조식 1인 포함가SAT</v>
      </c>
      <c r="G35" s="33">
        <v>390500</v>
      </c>
    </row>
    <row r="36" spans="4:7">
      <c r="D36" s="31" t="s">
        <v>57</v>
      </c>
      <c r="E36" s="32" t="s">
        <v>69</v>
      </c>
      <c r="F36" s="32" t="str">
        <f t="shared" ref="F36:F40" si="5">D36&amp;E36</f>
        <v>디럭스 프리미엄 킹 조식 2인 포함가SAT</v>
      </c>
      <c r="G36" s="33">
        <v>418000</v>
      </c>
    </row>
    <row r="37" spans="4:7">
      <c r="D37" s="34" t="s">
        <v>58</v>
      </c>
      <c r="E37" s="32" t="s">
        <v>69</v>
      </c>
      <c r="F37" s="32" t="str">
        <f t="shared" si="5"/>
        <v>엠클럽 킹 클럽혜택1인포함가SAT</v>
      </c>
      <c r="G37" s="33">
        <v>396000</v>
      </c>
    </row>
    <row r="38" spans="4:7">
      <c r="D38" s="34" t="s">
        <v>59</v>
      </c>
      <c r="E38" s="32" t="s">
        <v>69</v>
      </c>
      <c r="F38" s="32" t="str">
        <f t="shared" si="5"/>
        <v>엠클럽 킹 클럽혜택2인포함가SAT</v>
      </c>
      <c r="G38" s="33">
        <v>462000</v>
      </c>
    </row>
    <row r="39" spans="4:7">
      <c r="D39" s="34" t="s">
        <v>60</v>
      </c>
      <c r="E39" s="32" t="s">
        <v>69</v>
      </c>
      <c r="F39" s="32" t="str">
        <f t="shared" si="5"/>
        <v>이그제큐티브스위트 클럽혜택1인포함가SAT</v>
      </c>
      <c r="G39" s="33">
        <f>G28+198000</f>
        <v>528000</v>
      </c>
    </row>
    <row r="40" spans="4:7" ht="15.75" thickBot="1">
      <c r="D40" s="35" t="s">
        <v>61</v>
      </c>
      <c r="E40" s="36" t="s">
        <v>69</v>
      </c>
      <c r="F40" s="36" t="str">
        <f t="shared" si="5"/>
        <v>이그제큐티브스위트 클럽혜택2인포함가SAT</v>
      </c>
      <c r="G40" s="37">
        <f>G39+22000</f>
        <v>550000</v>
      </c>
    </row>
  </sheetData>
  <sheetProtection algorithmName="SHA-512" hashValue="3GqQjQL/5gOvbfeA3lCHPAYbKTYlFH8BROOdl8fH9vuxmElQSJqEAwii/C+N3zfWXFYEEb7Mu5lKVzmWtFJzIw==" saltValue="UpDTv4eMClYWYnUpR5dBb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Request Form</vt:lpstr>
      <vt:lpstr>Sheet1</vt:lpstr>
      <vt:lpstr>'Request Form'!Print_Area</vt:lpstr>
    </vt:vector>
  </TitlesOfParts>
  <Company>Marriott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Lee, Young Kwang</dc:creator>
  <cp:lastModifiedBy>Lee, Young Kwang</cp:lastModifiedBy>
  <cp:lastPrinted>2023-01-12T05:58:27Z</cp:lastPrinted>
  <dcterms:created xsi:type="dcterms:W3CDTF">2022-06-10T01:52:34Z</dcterms:created>
  <dcterms:modified xsi:type="dcterms:W3CDTF">2024-04-30T05:31:30Z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